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_Grille_Tarifaire_Keyor\2023\11.NEGOCE\Metal\"/>
    </mc:Choice>
  </mc:AlternateContent>
  <xr:revisionPtr revIDLastSave="0" documentId="13_ncr:1_{C973BC47-EFA5-4690-BA46-AFD9991FA6CB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BON COMMANDE KEYOR NEGOCEXPRESS" sheetId="1" r:id="rId1"/>
  </sheets>
  <definedNames>
    <definedName name="P2D">#REF!</definedName>
    <definedName name="_xlnm.Print_Area" localSheetId="0">'BON COMMANDE KEYOR NEGOCEXPRESS'!$A$1:$Q$31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4" i="1" l="1"/>
  <c r="M25" i="1"/>
  <c r="M24" i="1"/>
  <c r="M23" i="1"/>
  <c r="M22" i="1"/>
  <c r="N20" i="1" l="1"/>
  <c r="N19" i="1"/>
  <c r="N18" i="1"/>
  <c r="N17" i="1"/>
  <c r="N16" i="1"/>
  <c r="N15" i="1"/>
  <c r="O23" i="1" l="1"/>
  <c r="O22" i="1" l="1"/>
  <c r="N24" i="1" l="1"/>
  <c r="J8" i="1"/>
  <c r="J7" i="1" s="1"/>
  <c r="P20" i="1" l="1"/>
  <c r="P16" i="1"/>
  <c r="P19" i="1"/>
  <c r="P18" i="1"/>
  <c r="P17" i="1"/>
  <c r="P15" i="1"/>
  <c r="P23" i="1" l="1"/>
  <c r="P22" i="1"/>
  <c r="P25" i="1" l="1"/>
  <c r="P26" i="1" s="1"/>
  <c r="P27" i="1" s="1"/>
</calcChain>
</file>

<file path=xl/sharedStrings.xml><?xml version="1.0" encoding="utf-8"?>
<sst xmlns="http://schemas.openxmlformats.org/spreadsheetml/2006/main" count="84" uniqueCount="77">
  <si>
    <t>Chant droit</t>
  </si>
  <si>
    <t>Traditionnelle</t>
  </si>
  <si>
    <t>Droit Poussant</t>
  </si>
  <si>
    <t>Gauche Poussant</t>
  </si>
  <si>
    <t>Recouvrement</t>
  </si>
  <si>
    <t>Isophonique</t>
  </si>
  <si>
    <t>4 paumelles mâles universelles à visser</t>
  </si>
  <si>
    <t>TOTAL HT</t>
  </si>
  <si>
    <t>TOTAL TTC</t>
  </si>
  <si>
    <t>Mail :</t>
  </si>
  <si>
    <t>TR5 P38</t>
  </si>
  <si>
    <t>HBI 180</t>
  </si>
  <si>
    <t>HBI 200</t>
  </si>
  <si>
    <t>4CH0001</t>
  </si>
  <si>
    <t>4CH0002</t>
  </si>
  <si>
    <t>4CH0009</t>
  </si>
  <si>
    <t>4CH0010</t>
  </si>
  <si>
    <t>4CH0011</t>
  </si>
  <si>
    <t>4CH0012</t>
  </si>
  <si>
    <t xml:space="preserve">Téléphone : </t>
  </si>
  <si>
    <t>Forfait transport 
(€ HT)</t>
  </si>
  <si>
    <t>TOTAL TVA</t>
  </si>
  <si>
    <t>Transport €ht</t>
  </si>
  <si>
    <t xml:space="preserve">Date : </t>
  </si>
  <si>
    <t xml:space="preserve">Nom :  </t>
  </si>
  <si>
    <t xml:space="preserve">Adresse : </t>
  </si>
  <si>
    <t>CP :</t>
  </si>
  <si>
    <t xml:space="preserve">Ville :  </t>
  </si>
  <si>
    <t>Ville :</t>
  </si>
  <si>
    <t>Adresse :</t>
  </si>
  <si>
    <t xml:space="preserve">Code Client :    </t>
  </si>
  <si>
    <t xml:space="preserve">Société :   </t>
  </si>
  <si>
    <t>CHANTIER - LIVRAISON</t>
  </si>
  <si>
    <t>Signature :</t>
  </si>
  <si>
    <t>DATE, SIGNATURE ET TAMPON</t>
  </si>
  <si>
    <t>Paumelles</t>
  </si>
  <si>
    <t>- Acier LAF 15/10è + primaire
- 2040x830
- Talon de 10mm
- Empennage 1 point</t>
  </si>
  <si>
    <t>N° commande :</t>
  </si>
  <si>
    <t>Ref chantier :</t>
  </si>
  <si>
    <t>Chrono-metal@keyor.fr</t>
  </si>
  <si>
    <t>INFORMATIONS CLIENT</t>
  </si>
  <si>
    <t>Nom du contact :</t>
  </si>
  <si>
    <t xml:space="preserve">CP : </t>
  </si>
  <si>
    <t>Société /chantier :</t>
  </si>
  <si>
    <t xml:space="preserve">
Cloison sèche</t>
  </si>
  <si>
    <t>Accessibilité par</t>
  </si>
  <si>
    <t xml:space="preserve">Zone Livraison </t>
  </si>
  <si>
    <t>A ENVOYER PAR MAIL UNIQUEMENT A :</t>
  </si>
  <si>
    <t>HUISSERIE</t>
  </si>
  <si>
    <t>SUPPORT</t>
  </si>
  <si>
    <t>PORTE</t>
  </si>
  <si>
    <t>DESCRIPTIF HUISSERIE METAL</t>
  </si>
  <si>
    <t>PROFIL</t>
  </si>
  <si>
    <t>FERRAGE</t>
  </si>
  <si>
    <t>TYPE</t>
  </si>
  <si>
    <t>CHANT</t>
  </si>
  <si>
    <t>FEUILLURE</t>
  </si>
  <si>
    <t>SENS</t>
  </si>
  <si>
    <t>REFERENCE</t>
  </si>
  <si>
    <t>QUANTITE MAX/PALETTE</t>
  </si>
  <si>
    <t>QUANTITE COMMANDEE</t>
  </si>
  <si>
    <t>PRIX
€/UNITE 
HT</t>
  </si>
  <si>
    <t>ACCESSOIRES</t>
  </si>
  <si>
    <t>PRIX TOTAL € HT</t>
  </si>
  <si>
    <t xml:space="preserve">
Trou emboutis fraisés</t>
  </si>
  <si>
    <t xml:space="preserve">
Barrette soudée</t>
  </si>
  <si>
    <t>2 fiches</t>
  </si>
  <si>
    <t xml:space="preserve">
Mur banché</t>
  </si>
  <si>
    <t>EPAISSEUR (mm)</t>
  </si>
  <si>
    <t>Total Huisseries</t>
  </si>
  <si>
    <t xml:space="preserve">J'accepte les conditions de l'offre* </t>
  </si>
  <si>
    <t>Tampon</t>
  </si>
  <si>
    <r>
      <t>N° Portable (</t>
    </r>
    <r>
      <rPr>
        <sz val="10"/>
        <color theme="1"/>
        <rFont val="Arial"/>
        <family val="2"/>
      </rPr>
      <t>si livraison chantier)</t>
    </r>
  </si>
  <si>
    <r>
      <rPr>
        <b/>
        <u/>
        <sz val="12"/>
        <color theme="1"/>
        <rFont val="Arial Black"/>
        <family val="2"/>
      </rPr>
      <t xml:space="preserve">*CONDITIONS DE L'OFFRE 96H00 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Livraison J+4*( hors Corse J+7)  Zone : FR Métropolitaine </t>
    </r>
    <r>
      <rPr>
        <sz val="12"/>
        <color theme="1"/>
        <rFont val="Arial"/>
        <family val="2"/>
      </rPr>
      <t xml:space="preserve">pour toute commande passée avant 10h - </t>
    </r>
    <r>
      <rPr>
        <sz val="12"/>
        <color rgb="FFFF0000"/>
        <rFont val="Arial"/>
        <family val="2"/>
      </rPr>
      <t>ATTENTION pas de départ la veille d'un jour férié.</t>
    </r>
    <r>
      <rPr>
        <sz val="12"/>
        <color theme="1"/>
        <rFont val="Arial"/>
        <family val="2"/>
      </rPr>
      <t xml:space="preserve">
Livraison sur RDV, en cas d'absence à la reception, la deuxième livraison sera payante. 
  . dans la limite des stocks disponibles
  . commande MINI : 1 huisserie
  . commande MAXI : 4 palettes
Compte tenu de la mise en fabrication au plus tard 2 heures après la réception de votre commande, </t>
    </r>
    <r>
      <rPr>
        <sz val="12"/>
        <color rgb="FFFF0000"/>
        <rFont val="Arial"/>
        <family val="2"/>
      </rPr>
      <t>AUCUNE MODIFICATION NE SERA ACCEPTEE</t>
    </r>
    <r>
      <rPr>
        <sz val="12"/>
        <color theme="1"/>
        <rFont val="Arial"/>
        <family val="2"/>
      </rPr>
      <t xml:space="preserve">
</t>
    </r>
  </si>
  <si>
    <r>
      <t xml:space="preserve">- </t>
    </r>
    <r>
      <rPr>
        <b/>
        <sz val="11"/>
        <color theme="1"/>
        <rFont val="Arial"/>
        <family val="2"/>
      </rPr>
      <t>BP1</t>
    </r>
    <r>
      <rPr>
        <sz val="11"/>
        <color theme="1"/>
        <rFont val="Arial"/>
        <family val="2"/>
      </rPr>
      <t xml:space="preserve">
- Acier LAF 15/10</t>
    </r>
    <r>
      <rPr>
        <vertAlign val="superscript"/>
        <sz val="11"/>
        <color theme="1"/>
        <rFont val="Arial"/>
        <family val="2"/>
      </rPr>
      <t>è</t>
    </r>
    <r>
      <rPr>
        <sz val="11"/>
        <color theme="1"/>
        <rFont val="Arial"/>
        <family val="2"/>
      </rPr>
      <t xml:space="preserve"> MagiZinc® 100 + primaire
- 2040x930
- Talon de 10mm
- Empennage 3/5 points avec prédécoupe
-Pions anti-degondage</t>
    </r>
  </si>
  <si>
    <t>Fiches
Butées posées
Notice</t>
  </si>
  <si>
    <t xml:space="preserve">  BON DE COMMANDE CHRONO NEGOCE  HUIS.METAL  2023 Février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</si>
</sst>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&quot; palette(s)&quot;"/>
    <numFmt numFmtId="166" formatCode="_-* #,##0.00\ [$€-40C]_-;\-* #,##0.00\ [$€-40C]_-;_-* &quot;-&quot;??\ [$€-40C]_-;_-@_-"/>
    <numFmt numFmtId="167" formatCode="00000"/>
    <numFmt numFmtId="168" formatCode="_-* #,##0\ &quot;€&quot;_-;\-* #,##0\ &quot;€&quot;_-;_-* &quot;-&quot;??\ &quot;€&quot;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Arial"/>
      <family val="2"/>
    </font>
    <font>
      <b/>
      <sz val="24"/>
      <color theme="1" tint="0.499984740745262"/>
      <name val="Arial"/>
      <family val="2"/>
    </font>
    <font>
      <b/>
      <sz val="24"/>
      <color theme="0" tint="-0.499984740745262"/>
      <name val="Arial"/>
      <family val="2"/>
    </font>
    <font>
      <sz val="11"/>
      <color theme="8" tint="0.39997558519241921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sz val="14"/>
      <color theme="1"/>
      <name val="Arial"/>
      <family val="2"/>
    </font>
    <font>
      <sz val="11"/>
      <color theme="1" tint="0.34998626667073579"/>
      <name val="Arial"/>
      <family val="2"/>
    </font>
    <font>
      <sz val="10"/>
      <color theme="1"/>
      <name val="Arial"/>
      <family val="2"/>
    </font>
    <font>
      <b/>
      <sz val="11"/>
      <color theme="8"/>
      <name val="Arial"/>
      <family val="2"/>
    </font>
    <font>
      <sz val="16"/>
      <color theme="0"/>
      <name val="Arial"/>
      <family val="2"/>
    </font>
    <font>
      <sz val="22"/>
      <color rgb="FFFF0000"/>
      <name val="Arial"/>
      <family val="2"/>
    </font>
    <font>
      <sz val="10"/>
      <color theme="1" tint="0.249977111117893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u/>
      <sz val="12"/>
      <color theme="1"/>
      <name val="Arial Black"/>
      <family val="2"/>
    </font>
    <font>
      <sz val="28"/>
      <color theme="1" tint="0.34998626667073579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 style="medium">
        <color theme="8" tint="0.39997558519241921"/>
      </left>
      <right style="thin">
        <color theme="8" tint="0.39997558519241921"/>
      </right>
      <top/>
      <bottom/>
      <diagonal/>
    </border>
    <border>
      <left style="thin">
        <color theme="8" tint="0.39997558519241921"/>
      </left>
      <right style="medium">
        <color theme="8" tint="0.39997558519241921"/>
      </right>
      <top/>
      <bottom/>
      <diagonal/>
    </border>
    <border>
      <left/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8" tint="0.39997558519241921"/>
      </left>
      <right/>
      <top/>
      <bottom/>
      <diagonal/>
    </border>
    <border>
      <left/>
      <right style="thin">
        <color theme="8" tint="0.399975585192419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thin">
        <color theme="2" tint="-0.499984740745262"/>
      </right>
      <top style="thin">
        <color theme="8" tint="0.39997558519241921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 style="thin">
        <color theme="8" tint="0.39997558519241921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8" tint="0.39997558519241921"/>
      </left>
      <right/>
      <top/>
      <bottom style="medium">
        <color theme="8" tint="-0.24994659260841701"/>
      </bottom>
      <diagonal/>
    </border>
    <border>
      <left/>
      <right style="thin">
        <color theme="8" tint="0.39997558519241921"/>
      </right>
      <top/>
      <bottom style="medium">
        <color theme="8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0" tint="-0.249977111117893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2" tint="-0.499984740745262"/>
      </right>
      <top/>
      <bottom style="thin">
        <color theme="8" tint="0.399975585192419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Fill="1" applyAlignment="1">
      <alignment vertical="center"/>
    </xf>
    <xf numFmtId="0" fontId="4" fillId="0" borderId="0" xfId="0" applyFont="1" applyProtection="1">
      <protection hidden="1"/>
    </xf>
    <xf numFmtId="0" fontId="7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Protection="1">
      <protection hidden="1"/>
    </xf>
    <xf numFmtId="0" fontId="10" fillId="0" borderId="7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right" wrapText="1"/>
      <protection locked="0"/>
    </xf>
    <xf numFmtId="0" fontId="10" fillId="0" borderId="7" xfId="0" applyFont="1" applyFill="1" applyBorder="1" applyAlignment="1" applyProtection="1">
      <alignment wrapText="1"/>
      <protection locked="0"/>
    </xf>
    <xf numFmtId="0" fontId="11" fillId="0" borderId="0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14" fontId="13" fillId="0" borderId="7" xfId="0" applyNumberFormat="1" applyFont="1" applyFill="1" applyBorder="1" applyAlignment="1" applyProtection="1">
      <alignment vertical="center" wrapText="1"/>
      <protection locked="0"/>
    </xf>
    <xf numFmtId="14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14" fontId="13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right"/>
    </xf>
    <xf numFmtId="0" fontId="10" fillId="0" borderId="7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/>
    <xf numFmtId="0" fontId="10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left" indent="1"/>
      <protection locked="0"/>
    </xf>
    <xf numFmtId="0" fontId="11" fillId="0" borderId="0" xfId="0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protection locked="0"/>
    </xf>
    <xf numFmtId="0" fontId="15" fillId="0" borderId="0" xfId="0" applyFont="1" applyBorder="1" applyProtection="1">
      <protection locked="0"/>
    </xf>
    <xf numFmtId="0" fontId="9" fillId="0" borderId="0" xfId="0" applyFont="1" applyBorder="1" applyAlignment="1" applyProtection="1">
      <alignment vertical="center"/>
      <protection locked="0" hidden="1"/>
    </xf>
    <xf numFmtId="0" fontId="11" fillId="0" borderId="7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11" fillId="0" borderId="0" xfId="0" applyFont="1" applyBorder="1" applyProtection="1">
      <protection locked="0"/>
    </xf>
    <xf numFmtId="0" fontId="11" fillId="0" borderId="9" xfId="0" applyFont="1" applyFill="1" applyBorder="1" applyAlignment="1" applyProtection="1">
      <alignment horizontal="right"/>
      <protection locked="0"/>
    </xf>
    <xf numFmtId="167" fontId="11" fillId="0" borderId="7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protection hidden="1"/>
    </xf>
    <xf numFmtId="0" fontId="10" fillId="0" borderId="0" xfId="0" applyFont="1" applyFill="1" applyBorder="1" applyAlignment="1" applyProtection="1">
      <protection hidden="1"/>
    </xf>
    <xf numFmtId="0" fontId="11" fillId="0" borderId="0" xfId="0" applyFont="1" applyBorder="1" applyAlignment="1" applyProtection="1">
      <alignment horizontal="right"/>
      <protection locked="0"/>
    </xf>
    <xf numFmtId="0" fontId="11" fillId="0" borderId="7" xfId="0" applyFont="1" applyBorder="1" applyProtection="1">
      <protection locked="0"/>
    </xf>
    <xf numFmtId="0" fontId="10" fillId="0" borderId="0" xfId="0" applyFont="1" applyFill="1" applyBorder="1" applyAlignment="1" applyProtection="1">
      <protection locked="0"/>
    </xf>
    <xf numFmtId="0" fontId="4" fillId="0" borderId="9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 applyProtection="1">
      <alignment horizontal="left" indent="1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Alignment="1">
      <alignment wrapText="1"/>
    </xf>
    <xf numFmtId="0" fontId="17" fillId="0" borderId="0" xfId="0" applyFont="1"/>
    <xf numFmtId="0" fontId="17" fillId="0" borderId="0" xfId="0" applyFont="1" applyAlignment="1">
      <alignment horizontal="left"/>
    </xf>
    <xf numFmtId="0" fontId="11" fillId="5" borderId="13" xfId="0" applyFont="1" applyFill="1" applyBorder="1" applyAlignment="1" applyProtection="1">
      <alignment vertical="center"/>
    </xf>
    <xf numFmtId="0" fontId="11" fillId="5" borderId="14" xfId="0" applyFont="1" applyFill="1" applyBorder="1" applyAlignment="1" applyProtection="1">
      <alignment vertical="center"/>
    </xf>
    <xf numFmtId="0" fontId="11" fillId="5" borderId="14" xfId="0" applyFont="1" applyFill="1" applyBorder="1" applyAlignment="1">
      <alignment vertical="center"/>
    </xf>
    <xf numFmtId="0" fontId="16" fillId="0" borderId="0" xfId="0" applyFont="1"/>
    <xf numFmtId="0" fontId="20" fillId="3" borderId="3" xfId="0" applyFont="1" applyFill="1" applyBorder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/>
    </xf>
    <xf numFmtId="0" fontId="20" fillId="3" borderId="17" xfId="0" applyFont="1" applyFill="1" applyBorder="1" applyAlignment="1" applyProtection="1">
      <alignment horizontal="center" vertical="center" wrapText="1"/>
    </xf>
    <xf numFmtId="0" fontId="20" fillId="3" borderId="18" xfId="0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6" fillId="0" borderId="0" xfId="0" applyFont="1" applyProtection="1">
      <protection hidden="1"/>
    </xf>
    <xf numFmtId="0" fontId="4" fillId="0" borderId="16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44" fontId="4" fillId="0" borderId="16" xfId="0" applyNumberFormat="1" applyFont="1" applyBorder="1" applyAlignment="1">
      <alignment vertical="center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Border="1" applyProtection="1"/>
    <xf numFmtId="44" fontId="4" fillId="0" borderId="0" xfId="0" applyNumberFormat="1" applyFont="1"/>
    <xf numFmtId="165" fontId="4" fillId="7" borderId="6" xfId="0" applyNumberFormat="1" applyFont="1" applyFill="1" applyBorder="1" applyAlignment="1" applyProtection="1">
      <alignment vertical="center"/>
    </xf>
    <xf numFmtId="1" fontId="23" fillId="0" borderId="24" xfId="3" applyNumberFormat="1" applyFont="1" applyBorder="1" applyAlignment="1">
      <alignment vertical="center" wrapText="1"/>
    </xf>
    <xf numFmtId="1" fontId="24" fillId="0" borderId="10" xfId="3" applyNumberFormat="1" applyFont="1" applyBorder="1" applyAlignment="1">
      <alignment horizontal="center" vertical="center" wrapText="1"/>
    </xf>
    <xf numFmtId="44" fontId="14" fillId="0" borderId="10" xfId="1" applyFont="1" applyBorder="1" applyAlignment="1" applyProtection="1">
      <alignment vertical="center" wrapText="1"/>
      <protection hidden="1"/>
    </xf>
    <xf numFmtId="165" fontId="4" fillId="7" borderId="1" xfId="0" applyNumberFormat="1" applyFont="1" applyFill="1" applyBorder="1" applyAlignment="1" applyProtection="1">
      <alignment vertical="center"/>
    </xf>
    <xf numFmtId="165" fontId="14" fillId="0" borderId="10" xfId="0" applyNumberFormat="1" applyFont="1" applyFill="1" applyBorder="1" applyAlignment="1" applyProtection="1">
      <alignment horizontal="center" vertical="center"/>
      <protection hidden="1"/>
    </xf>
    <xf numFmtId="44" fontId="14" fillId="0" borderId="10" xfId="0" applyNumberFormat="1" applyFont="1" applyFill="1" applyBorder="1" applyAlignment="1">
      <alignment horizontal="right" vertical="center"/>
    </xf>
    <xf numFmtId="0" fontId="4" fillId="4" borderId="25" xfId="0" applyFont="1" applyFill="1" applyBorder="1" applyAlignment="1">
      <alignment horizontal="right"/>
    </xf>
    <xf numFmtId="44" fontId="25" fillId="4" borderId="30" xfId="0" applyNumberFormat="1" applyFont="1" applyFill="1" applyBorder="1" applyAlignment="1">
      <alignment horizontal="right" vertical="center"/>
    </xf>
    <xf numFmtId="44" fontId="25" fillId="5" borderId="24" xfId="0" applyNumberFormat="1" applyFont="1" applyFill="1" applyBorder="1" applyAlignment="1">
      <alignment horizontal="right" vertical="center"/>
    </xf>
    <xf numFmtId="165" fontId="4" fillId="7" borderId="21" xfId="0" applyNumberFormat="1" applyFont="1" applyFill="1" applyBorder="1" applyAlignment="1" applyProtection="1">
      <alignment vertical="center"/>
    </xf>
    <xf numFmtId="166" fontId="23" fillId="7" borderId="22" xfId="1" applyNumberFormat="1" applyFont="1" applyFill="1" applyBorder="1" applyAlignment="1" applyProtection="1">
      <alignment vertical="center"/>
      <protection hidden="1"/>
    </xf>
    <xf numFmtId="9" fontId="25" fillId="4" borderId="30" xfId="0" applyNumberFormat="1" applyFont="1" applyFill="1" applyBorder="1" applyAlignment="1">
      <alignment horizontal="center" vertical="center"/>
    </xf>
    <xf numFmtId="0" fontId="14" fillId="4" borderId="27" xfId="0" applyFont="1" applyFill="1" applyBorder="1" applyAlignment="1" applyProtection="1">
      <alignment vertical="center"/>
    </xf>
    <xf numFmtId="44" fontId="14" fillId="4" borderId="26" xfId="0" applyNumberFormat="1" applyFont="1" applyFill="1" applyBorder="1" applyAlignment="1">
      <alignment horizontal="right" vertical="center"/>
    </xf>
    <xf numFmtId="0" fontId="4" fillId="4" borderId="28" xfId="0" applyFont="1" applyFill="1" applyBorder="1" applyAlignment="1">
      <alignment horizontal="right"/>
    </xf>
    <xf numFmtId="44" fontId="25" fillId="4" borderId="29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protection locked="0"/>
    </xf>
    <xf numFmtId="0" fontId="26" fillId="0" borderId="0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/>
    <xf numFmtId="0" fontId="27" fillId="0" borderId="0" xfId="0" applyFont="1" applyProtection="1">
      <protection hidden="1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4" fillId="4" borderId="37" xfId="0" applyFont="1" applyFill="1" applyBorder="1" applyAlignment="1" applyProtection="1">
      <alignment vertical="center"/>
    </xf>
    <xf numFmtId="44" fontId="11" fillId="0" borderId="16" xfId="1" applyFont="1" applyBorder="1" applyAlignment="1">
      <alignment vertical="center"/>
    </xf>
    <xf numFmtId="44" fontId="14" fillId="0" borderId="10" xfId="1" applyFont="1" applyBorder="1" applyAlignment="1" applyProtection="1">
      <alignment horizontal="left" vertical="center" wrapText="1"/>
      <protection hidden="1"/>
    </xf>
    <xf numFmtId="6" fontId="10" fillId="7" borderId="23" xfId="1" applyNumberFormat="1" applyFont="1" applyFill="1" applyBorder="1" applyAlignment="1" applyProtection="1">
      <alignment vertical="center"/>
      <protection hidden="1"/>
    </xf>
    <xf numFmtId="168" fontId="10" fillId="7" borderId="46" xfId="1" applyNumberFormat="1" applyFont="1" applyFill="1" applyBorder="1" applyAlignment="1" applyProtection="1">
      <alignment vertical="center"/>
      <protection hidden="1"/>
    </xf>
    <xf numFmtId="0" fontId="4" fillId="0" borderId="16" xfId="0" applyFont="1" applyBorder="1" applyAlignment="1" applyProtection="1">
      <alignment horizontal="center" vertical="center"/>
    </xf>
    <xf numFmtId="0" fontId="11" fillId="0" borderId="38" xfId="0" applyFont="1" applyBorder="1" applyAlignment="1" applyProtection="1">
      <alignment horizontal="left" vertical="top" wrapText="1"/>
    </xf>
    <xf numFmtId="0" fontId="11" fillId="0" borderId="39" xfId="0" applyFont="1" applyBorder="1" applyAlignment="1" applyProtection="1">
      <alignment horizontal="left" vertical="top"/>
    </xf>
    <xf numFmtId="0" fontId="11" fillId="0" borderId="40" xfId="0" applyFont="1" applyBorder="1" applyAlignment="1" applyProtection="1">
      <alignment horizontal="left" vertical="top"/>
    </xf>
    <xf numFmtId="0" fontId="11" fillId="0" borderId="41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 vertical="top"/>
    </xf>
    <xf numFmtId="0" fontId="11" fillId="0" borderId="42" xfId="0" applyFont="1" applyBorder="1" applyAlignment="1" applyProtection="1">
      <alignment horizontal="left" vertical="top"/>
    </xf>
    <xf numFmtId="0" fontId="11" fillId="0" borderId="43" xfId="0" applyFont="1" applyBorder="1" applyAlignment="1" applyProtection="1">
      <alignment horizontal="left" vertical="top"/>
    </xf>
    <xf numFmtId="0" fontId="11" fillId="0" borderId="44" xfId="0" applyFont="1" applyBorder="1" applyAlignment="1" applyProtection="1">
      <alignment horizontal="left" vertical="top"/>
    </xf>
    <xf numFmtId="0" fontId="11" fillId="0" borderId="45" xfId="0" applyFont="1" applyBorder="1" applyAlignment="1" applyProtection="1">
      <alignment horizontal="left" vertical="top"/>
    </xf>
    <xf numFmtId="0" fontId="4" fillId="0" borderId="16" xfId="0" quotePrefix="1" applyFont="1" applyBorder="1" applyAlignment="1" applyProtection="1">
      <alignment horizontal="left" vertical="center" wrapText="1" indent="1"/>
    </xf>
    <xf numFmtId="0" fontId="4" fillId="0" borderId="16" xfId="0" applyFont="1" applyBorder="1" applyAlignment="1" applyProtection="1">
      <alignment horizontal="left" vertical="center" wrapText="1" indent="1"/>
    </xf>
    <xf numFmtId="0" fontId="4" fillId="0" borderId="16" xfId="0" applyFont="1" applyBorder="1" applyAlignment="1" applyProtection="1">
      <alignment horizontal="left" vertical="top" wrapText="1" inden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top" wrapText="1"/>
    </xf>
    <xf numFmtId="0" fontId="4" fillId="0" borderId="16" xfId="3" applyNumberFormat="1" applyFont="1" applyBorder="1" applyAlignment="1">
      <alignment horizontal="left" vertical="center" wrapText="1"/>
    </xf>
    <xf numFmtId="0" fontId="4" fillId="0" borderId="16" xfId="3" applyNumberFormat="1" applyFont="1" applyBorder="1" applyAlignment="1">
      <alignment horizontal="left" vertical="center"/>
    </xf>
    <xf numFmtId="0" fontId="21" fillId="0" borderId="16" xfId="0" applyFont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/>
    </xf>
    <xf numFmtId="0" fontId="18" fillId="2" borderId="14" xfId="0" applyFont="1" applyFill="1" applyBorder="1" applyAlignment="1" applyProtection="1">
      <alignment horizontal="center" vertical="center"/>
    </xf>
    <xf numFmtId="0" fontId="18" fillId="2" borderId="15" xfId="0" applyFont="1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top" wrapText="1"/>
    </xf>
    <xf numFmtId="0" fontId="4" fillId="0" borderId="20" xfId="0" applyFont="1" applyBorder="1" applyAlignment="1" applyProtection="1">
      <alignment horizontal="center" vertical="top" wrapText="1"/>
    </xf>
    <xf numFmtId="0" fontId="19" fillId="5" borderId="14" xfId="2" applyFont="1" applyFill="1" applyBorder="1" applyAlignment="1">
      <alignment horizontal="left" vertical="center"/>
    </xf>
    <xf numFmtId="0" fontId="19" fillId="5" borderId="15" xfId="2" applyFont="1" applyFill="1" applyBorder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4" fillId="5" borderId="0" xfId="0" applyFont="1" applyFill="1" applyBorder="1" applyAlignment="1" applyProtection="1">
      <alignment horizontal="center"/>
      <protection locked="0"/>
    </xf>
    <xf numFmtId="0" fontId="15" fillId="0" borderId="31" xfId="0" applyFont="1" applyFill="1" applyBorder="1" applyAlignment="1" applyProtection="1">
      <alignment horizontal="left" vertical="top"/>
      <protection locked="0"/>
    </xf>
    <xf numFmtId="0" fontId="15" fillId="0" borderId="9" xfId="0" applyFont="1" applyFill="1" applyBorder="1" applyAlignment="1" applyProtection="1">
      <alignment horizontal="left" vertical="top"/>
      <protection locked="0"/>
    </xf>
    <xf numFmtId="0" fontId="15" fillId="0" borderId="32" xfId="0" applyFont="1" applyFill="1" applyBorder="1" applyAlignment="1" applyProtection="1">
      <alignment horizontal="left" vertical="top"/>
      <protection locked="0"/>
    </xf>
    <xf numFmtId="0" fontId="15" fillId="0" borderId="33" xfId="0" applyFont="1" applyFill="1" applyBorder="1" applyAlignment="1" applyProtection="1">
      <alignment horizontal="left" vertical="top"/>
      <protection locked="0"/>
    </xf>
    <xf numFmtId="0" fontId="15" fillId="0" borderId="0" xfId="0" applyFont="1" applyFill="1" applyBorder="1" applyAlignment="1" applyProtection="1">
      <alignment horizontal="left" vertical="top"/>
      <protection locked="0"/>
    </xf>
    <xf numFmtId="0" fontId="15" fillId="0" borderId="34" xfId="0" applyFont="1" applyFill="1" applyBorder="1" applyAlignment="1" applyProtection="1">
      <alignment horizontal="left" vertical="top"/>
      <protection locked="0"/>
    </xf>
    <xf numFmtId="0" fontId="15" fillId="0" borderId="35" xfId="0" applyFont="1" applyFill="1" applyBorder="1" applyAlignment="1" applyProtection="1">
      <alignment horizontal="left" vertical="top"/>
      <protection locked="0"/>
    </xf>
    <xf numFmtId="0" fontId="15" fillId="0" borderId="7" xfId="0" applyFont="1" applyFill="1" applyBorder="1" applyAlignment="1" applyProtection="1">
      <alignment horizontal="left" vertical="top"/>
      <protection locked="0"/>
    </xf>
    <xf numFmtId="0" fontId="15" fillId="0" borderId="36" xfId="0" applyFont="1" applyFill="1" applyBorder="1" applyAlignment="1" applyProtection="1">
      <alignment horizontal="left" vertical="top"/>
      <protection locked="0"/>
    </xf>
    <xf numFmtId="0" fontId="11" fillId="0" borderId="7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8" xfId="0" applyFont="1" applyFill="1" applyBorder="1" applyAlignment="1" applyProtection="1">
      <alignment horizontal="center"/>
      <protection locked="0"/>
    </xf>
    <xf numFmtId="0" fontId="11" fillId="0" borderId="8" xfId="0" applyFont="1" applyFill="1" applyBorder="1" applyAlignment="1" applyProtection="1">
      <alignment horizontal="left"/>
      <protection locked="0"/>
    </xf>
    <xf numFmtId="0" fontId="14" fillId="0" borderId="0" xfId="0" applyFont="1" applyFill="1" applyAlignment="1" applyProtection="1">
      <alignment horizontal="center"/>
      <protection hidden="1"/>
    </xf>
    <xf numFmtId="1" fontId="23" fillId="0" borderId="25" xfId="3" applyNumberFormat="1" applyFont="1" applyBorder="1" applyAlignment="1">
      <alignment horizontal="left" vertical="center" wrapText="1"/>
    </xf>
    <xf numFmtId="1" fontId="23" fillId="0" borderId="24" xfId="3" applyNumberFormat="1" applyFont="1" applyBorder="1" applyAlignment="1">
      <alignment horizontal="left" vertical="center" wrapText="1"/>
    </xf>
    <xf numFmtId="0" fontId="4" fillId="7" borderId="5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4" fillId="7" borderId="21" xfId="0" applyFont="1" applyFill="1" applyBorder="1" applyAlignment="1" applyProtection="1">
      <alignment horizontal="center" vertical="center" wrapText="1"/>
    </xf>
  </cellXfs>
  <cellStyles count="4">
    <cellStyle name="Lien hypertexte" xfId="2" builtinId="8"/>
    <cellStyle name="Milliers" xfId="3" builtinId="3"/>
    <cellStyle name="Monétaire" xfId="1" builtinId="4"/>
    <cellStyle name="Normal" xfId="0" builtinId="0"/>
  </cellStyles>
  <dxfs count="3">
    <dxf>
      <font>
        <b/>
        <i val="0"/>
        <color theme="6" tint="-0.499984740745262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3F3F3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J$5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P7" lockText="1" noThreeD="1"/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307540</xdr:colOff>
      <xdr:row>14</xdr:row>
      <xdr:rowOff>381883</xdr:rowOff>
    </xdr:from>
    <xdr:to>
      <xdr:col>4</xdr:col>
      <xdr:colOff>941293</xdr:colOff>
      <xdr:row>15</xdr:row>
      <xdr:rowOff>612429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75258" y="6038612"/>
          <a:ext cx="633753" cy="858077"/>
        </a:xfrm>
        <a:prstGeom prst="rect">
          <a:avLst/>
        </a:prstGeom>
      </xdr:spPr>
    </xdr:pic>
    <xdr:clientData/>
  </xdr:twoCellAnchor>
  <xdr:twoCellAnchor editAs="oneCell">
    <xdr:from>
      <xdr:col>2</xdr:col>
      <xdr:colOff>351077</xdr:colOff>
      <xdr:row>14</xdr:row>
      <xdr:rowOff>547486</xdr:rowOff>
    </xdr:from>
    <xdr:to>
      <xdr:col>2</xdr:col>
      <xdr:colOff>838489</xdr:colOff>
      <xdr:row>16</xdr:row>
      <xdr:rowOff>20171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>
                      <a14:foregroundMark x1="5935" y1="84677" x2="4154" y2="19556"/>
                      <a14:foregroundMark x1="4154" y1="19758" x2="24036" y2="11290"/>
                      <a14:foregroundMark x1="25223" y1="11089" x2="36499" y2="14315"/>
                      <a14:foregroundMark x1="37982" y1="14718" x2="68249" y2="1815"/>
                      <a14:foregroundMark x1="68843" y1="1613" x2="89911" y2="6855"/>
                      <a14:foregroundMark x1="19881" y1="79435" x2="20772" y2="83266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494327" y="6303307"/>
          <a:ext cx="487412" cy="724543"/>
        </a:xfrm>
        <a:prstGeom prst="rect">
          <a:avLst/>
        </a:prstGeom>
      </xdr:spPr>
    </xdr:pic>
    <xdr:clientData/>
  </xdr:twoCellAnchor>
  <xdr:twoCellAnchor editAs="oneCell">
    <xdr:from>
      <xdr:col>2</xdr:col>
      <xdr:colOff>265730</xdr:colOff>
      <xdr:row>17</xdr:row>
      <xdr:rowOff>34571</xdr:rowOff>
    </xdr:from>
    <xdr:to>
      <xdr:col>2</xdr:col>
      <xdr:colOff>923837</xdr:colOff>
      <xdr:row>18</xdr:row>
      <xdr:rowOff>259977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01989" y="10200547"/>
          <a:ext cx="658107" cy="852936"/>
        </a:xfrm>
        <a:prstGeom prst="rect">
          <a:avLst/>
        </a:prstGeom>
      </xdr:spPr>
    </xdr:pic>
    <xdr:clientData/>
  </xdr:twoCellAnchor>
  <xdr:twoCellAnchor editAs="oneCell">
    <xdr:from>
      <xdr:col>4</xdr:col>
      <xdr:colOff>134408</xdr:colOff>
      <xdr:row>17</xdr:row>
      <xdr:rowOff>367553</xdr:rowOff>
    </xdr:from>
    <xdr:to>
      <xdr:col>4</xdr:col>
      <xdr:colOff>1135250</xdr:colOff>
      <xdr:row>19</xdr:row>
      <xdr:rowOff>515695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943537" y="10533529"/>
          <a:ext cx="1000842" cy="1403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</xdr:row>
          <xdr:rowOff>266700</xdr:rowOff>
        </xdr:from>
        <xdr:to>
          <xdr:col>11</xdr:col>
          <xdr:colOff>847725</xdr:colOff>
          <xdr:row>5</xdr:row>
          <xdr:rowOff>133350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PORTEUR AVEC HAYON - Supplément 107€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5</xdr:row>
          <xdr:rowOff>95250</xdr:rowOff>
        </xdr:from>
        <xdr:to>
          <xdr:col>11</xdr:col>
          <xdr:colOff>942975</xdr:colOff>
          <xdr:row>5</xdr:row>
          <xdr:rowOff>352425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SEMI REMORQUE AVEC HAYON - Supplément 74€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4</xdr:row>
          <xdr:rowOff>19050</xdr:rowOff>
        </xdr:from>
        <xdr:to>
          <xdr:col>10</xdr:col>
          <xdr:colOff>504825</xdr:colOff>
          <xdr:row>4</xdr:row>
          <xdr:rowOff>333375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SEMI REMORQUE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26720</xdr:colOff>
      <xdr:row>0</xdr:row>
      <xdr:rowOff>150419</xdr:rowOff>
    </xdr:from>
    <xdr:to>
      <xdr:col>2</xdr:col>
      <xdr:colOff>441170</xdr:colOff>
      <xdr:row>2</xdr:row>
      <xdr:rowOff>263235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4538" y="150419"/>
          <a:ext cx="3434741" cy="902525"/>
        </a:xfrm>
        <a:prstGeom prst="rect">
          <a:avLst/>
        </a:prstGeom>
      </xdr:spPr>
    </xdr:pic>
    <xdr:clientData/>
  </xdr:twoCellAnchor>
  <xdr:twoCellAnchor>
    <xdr:from>
      <xdr:col>12</xdr:col>
      <xdr:colOff>65316</xdr:colOff>
      <xdr:row>3</xdr:row>
      <xdr:rowOff>206961</xdr:rowOff>
    </xdr:from>
    <xdr:to>
      <xdr:col>12</xdr:col>
      <xdr:colOff>749316</xdr:colOff>
      <xdr:row>3</xdr:row>
      <xdr:rowOff>206961</xdr:rowOff>
    </xdr:to>
    <xdr:cxnSp macro="">
      <xdr:nvCxnSpPr>
        <xdr:cNvPr id="18" name="Connecteur droi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317344" y="1420906"/>
          <a:ext cx="684000" cy="0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870587</xdr:colOff>
      <xdr:row>3</xdr:row>
      <xdr:rowOff>206961</xdr:rowOff>
    </xdr:from>
    <xdr:to>
      <xdr:col>15</xdr:col>
      <xdr:colOff>1518587</xdr:colOff>
      <xdr:row>3</xdr:row>
      <xdr:rowOff>206961</xdr:rowOff>
    </xdr:to>
    <xdr:cxnSp macro="">
      <xdr:nvCxnSpPr>
        <xdr:cNvPr id="32" name="Connecteur droi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8422863" y="1420906"/>
          <a:ext cx="648000" cy="0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66777</xdr:colOff>
      <xdr:row>3</xdr:row>
      <xdr:rowOff>205154</xdr:rowOff>
    </xdr:from>
    <xdr:to>
      <xdr:col>6</xdr:col>
      <xdr:colOff>586154</xdr:colOff>
      <xdr:row>3</xdr:row>
      <xdr:rowOff>206961</xdr:rowOff>
    </xdr:to>
    <xdr:cxnSp macro="">
      <xdr:nvCxnSpPr>
        <xdr:cNvPr id="35" name="Connecteur droi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V="1">
          <a:off x="5875562" y="1418492"/>
          <a:ext cx="2600223" cy="1807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19897</xdr:colOff>
      <xdr:row>3</xdr:row>
      <xdr:rowOff>206961</xdr:rowOff>
    </xdr:from>
    <xdr:to>
      <xdr:col>11</xdr:col>
      <xdr:colOff>933925</xdr:colOff>
      <xdr:row>3</xdr:row>
      <xdr:rowOff>206961</xdr:rowOff>
    </xdr:to>
    <xdr:cxnSp macro="">
      <xdr:nvCxnSpPr>
        <xdr:cNvPr id="36" name="Connecteur droit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1539235" y="1420906"/>
          <a:ext cx="2664000" cy="0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1275464</xdr:colOff>
      <xdr:row>3</xdr:row>
      <xdr:rowOff>206961</xdr:rowOff>
    </xdr:from>
    <xdr:to>
      <xdr:col>3</xdr:col>
      <xdr:colOff>1272402</xdr:colOff>
      <xdr:row>3</xdr:row>
      <xdr:rowOff>206962</xdr:rowOff>
    </xdr:to>
    <xdr:cxnSp macro="">
      <xdr:nvCxnSpPr>
        <xdr:cNvPr id="42" name="Connecteur droit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4517905" y="1420906"/>
          <a:ext cx="1584000" cy="1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45753</xdr:colOff>
      <xdr:row>3</xdr:row>
      <xdr:rowOff>205154</xdr:rowOff>
    </xdr:from>
    <xdr:to>
      <xdr:col>1</xdr:col>
      <xdr:colOff>1465385</xdr:colOff>
      <xdr:row>3</xdr:row>
      <xdr:rowOff>206961</xdr:rowOff>
    </xdr:to>
    <xdr:cxnSp macro="">
      <xdr:nvCxnSpPr>
        <xdr:cNvPr id="43" name="Connecteur droit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V="1">
          <a:off x="256768" y="1418492"/>
          <a:ext cx="1419632" cy="1807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6</xdr:row>
          <xdr:rowOff>57150</xdr:rowOff>
        </xdr:from>
        <xdr:to>
          <xdr:col>16</xdr:col>
          <xdr:colOff>19050</xdr:colOff>
          <xdr:row>6</xdr:row>
          <xdr:rowOff>342900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rono-metal@keyor.fr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V40"/>
  <sheetViews>
    <sheetView showGridLines="0" tabSelected="1" topLeftCell="A4" zoomScale="70" zoomScaleNormal="70" workbookViewId="0">
      <selection activeCell="P19" sqref="P19"/>
    </sheetView>
  </sheetViews>
  <sheetFormatPr baseColWidth="10" defaultColWidth="0" defaultRowHeight="14.25" zeroHeight="1" x14ac:dyDescent="0.2"/>
  <cols>
    <col min="1" max="1" width="3.140625" style="1" customWidth="1"/>
    <col min="2" max="2" width="44.140625" style="1" customWidth="1"/>
    <col min="3" max="3" width="17.85546875" style="46" customWidth="1"/>
    <col min="4" max="4" width="19.7109375" style="1" customWidth="1"/>
    <col min="5" max="5" width="19" style="1" customWidth="1"/>
    <col min="6" max="6" width="12.7109375" style="96" customWidth="1"/>
    <col min="7" max="7" width="15.140625" style="1" customWidth="1"/>
    <col min="8" max="8" width="14.28515625" style="1" customWidth="1"/>
    <col min="9" max="9" width="19.28515625" style="1" customWidth="1"/>
    <col min="10" max="10" width="11.42578125" style="1" customWidth="1"/>
    <col min="11" max="11" width="14.140625" style="1" customWidth="1"/>
    <col min="12" max="12" width="15.140625" style="1" customWidth="1"/>
    <col min="13" max="13" width="18" style="1" bestFit="1" customWidth="1"/>
    <col min="14" max="14" width="13.5703125" style="1" customWidth="1"/>
    <col min="15" max="15" width="16.5703125" style="1" customWidth="1"/>
    <col min="16" max="16" width="23.5703125" style="1" customWidth="1"/>
    <col min="17" max="17" width="3.7109375" style="4" bestFit="1" customWidth="1"/>
    <col min="18" max="22" width="0" style="1" hidden="1" customWidth="1"/>
    <col min="23" max="16384" width="11.5703125" style="1" hidden="1"/>
  </cols>
  <sheetData>
    <row r="1" spans="1:17" ht="22.9" customHeight="1" x14ac:dyDescent="0.2">
      <c r="C1" s="1"/>
      <c r="D1" s="2"/>
      <c r="E1" s="2"/>
      <c r="F1" s="2"/>
      <c r="G1" s="2"/>
      <c r="H1" s="2"/>
      <c r="I1" s="2"/>
      <c r="K1" s="3"/>
      <c r="L1" s="3"/>
      <c r="M1" s="3"/>
      <c r="N1" s="3"/>
      <c r="O1" s="3"/>
      <c r="P1" s="3"/>
    </row>
    <row r="2" spans="1:17" ht="39.6" customHeight="1" x14ac:dyDescent="0.2">
      <c r="C2" s="127" t="s">
        <v>76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1:17" ht="33" customHeight="1" x14ac:dyDescent="0.2">
      <c r="B3" s="5"/>
      <c r="C3" s="2"/>
      <c r="D3" s="2"/>
      <c r="E3" s="2"/>
      <c r="F3" s="2"/>
      <c r="G3" s="2"/>
      <c r="H3" s="2"/>
      <c r="I3" s="2"/>
      <c r="K3" s="6"/>
      <c r="L3" s="6"/>
      <c r="M3" s="6"/>
      <c r="N3" s="6"/>
      <c r="O3" s="6"/>
      <c r="P3" s="6"/>
    </row>
    <row r="4" spans="1:17" s="7" customFormat="1" ht="33" customHeight="1" x14ac:dyDescent="0.2">
      <c r="B4" s="128" t="s">
        <v>40</v>
      </c>
      <c r="C4" s="129"/>
      <c r="D4" s="130"/>
      <c r="E4" s="128" t="s">
        <v>32</v>
      </c>
      <c r="F4" s="129"/>
      <c r="G4" s="129"/>
      <c r="H4" s="129"/>
      <c r="I4" s="129"/>
      <c r="J4" s="129"/>
      <c r="K4" s="129"/>
      <c r="L4" s="130"/>
      <c r="M4" s="128" t="s">
        <v>34</v>
      </c>
      <c r="N4" s="129"/>
      <c r="O4" s="129"/>
      <c r="P4" s="130"/>
      <c r="Q4" s="8">
        <v>75</v>
      </c>
    </row>
    <row r="5" spans="1:17" ht="33" customHeight="1" x14ac:dyDescent="0.2">
      <c r="B5" s="9" t="s">
        <v>30</v>
      </c>
      <c r="C5" s="10" t="s">
        <v>37</v>
      </c>
      <c r="D5" s="11"/>
      <c r="E5" s="12" t="s">
        <v>43</v>
      </c>
      <c r="F5" s="141"/>
      <c r="G5" s="141"/>
      <c r="H5" s="141"/>
      <c r="I5" s="13" t="s">
        <v>45</v>
      </c>
      <c r="J5" s="14">
        <v>2</v>
      </c>
      <c r="K5" s="15"/>
      <c r="L5" s="15"/>
      <c r="M5" s="16" t="s">
        <v>23</v>
      </c>
      <c r="N5" s="17"/>
      <c r="O5" s="18" t="s">
        <v>33</v>
      </c>
      <c r="P5" s="19"/>
      <c r="Q5" s="8">
        <v>77</v>
      </c>
    </row>
    <row r="6" spans="1:17" ht="33" customHeight="1" x14ac:dyDescent="0.2">
      <c r="B6" s="9" t="s">
        <v>31</v>
      </c>
      <c r="C6" s="20" t="s">
        <v>38</v>
      </c>
      <c r="D6" s="21"/>
      <c r="E6" s="12" t="s">
        <v>41</v>
      </c>
      <c r="F6" s="141"/>
      <c r="G6" s="141"/>
      <c r="H6" s="141"/>
      <c r="I6" s="22"/>
      <c r="J6" s="12"/>
      <c r="K6" s="12"/>
      <c r="L6" s="15"/>
      <c r="M6" s="23"/>
      <c r="N6" s="23"/>
      <c r="O6" s="131"/>
      <c r="P6" s="131"/>
      <c r="Q6" s="8">
        <v>78</v>
      </c>
    </row>
    <row r="7" spans="1:17" ht="33" customHeight="1" x14ac:dyDescent="0.25">
      <c r="B7" s="9" t="s">
        <v>24</v>
      </c>
      <c r="C7" s="24"/>
      <c r="D7" s="25"/>
      <c r="E7" s="26" t="s">
        <v>29</v>
      </c>
      <c r="F7" s="141"/>
      <c r="G7" s="141"/>
      <c r="H7" s="141"/>
      <c r="I7" s="27" t="s">
        <v>46</v>
      </c>
      <c r="J7" s="145" t="str">
        <f>IF(J8="","",IF(ISNA(VLOOKUP(J8,$Q$4:$Q$11,1,FALSE)),"Province","IDF"))</f>
        <v>IDF</v>
      </c>
      <c r="K7" s="145"/>
      <c r="L7" s="25"/>
      <c r="M7" s="28" t="s">
        <v>70</v>
      </c>
      <c r="N7" s="29"/>
      <c r="O7" s="30"/>
      <c r="P7" s="31" t="b">
        <v>0</v>
      </c>
      <c r="Q7" s="8">
        <v>91</v>
      </c>
    </row>
    <row r="8" spans="1:17" ht="33" customHeight="1" x14ac:dyDescent="0.2">
      <c r="B8" s="32" t="s">
        <v>25</v>
      </c>
      <c r="C8" s="33"/>
      <c r="D8" s="34"/>
      <c r="E8" s="26" t="s">
        <v>28</v>
      </c>
      <c r="F8" s="144"/>
      <c r="G8" s="144"/>
      <c r="H8" s="35" t="s">
        <v>42</v>
      </c>
      <c r="I8" s="36">
        <v>75</v>
      </c>
      <c r="J8" s="37">
        <f>IF(I8="","",VALUE(LEFT(I8,2)))</f>
        <v>75</v>
      </c>
      <c r="K8" s="38"/>
      <c r="L8" s="15"/>
      <c r="M8" s="132" t="s">
        <v>71</v>
      </c>
      <c r="N8" s="133"/>
      <c r="O8" s="133"/>
      <c r="P8" s="134"/>
      <c r="Q8" s="8">
        <v>92</v>
      </c>
    </row>
    <row r="9" spans="1:17" ht="33" customHeight="1" x14ac:dyDescent="0.2">
      <c r="B9" s="32" t="s">
        <v>26</v>
      </c>
      <c r="C9" s="39" t="s">
        <v>27</v>
      </c>
      <c r="D9" s="40"/>
      <c r="E9" s="12" t="s">
        <v>19</v>
      </c>
      <c r="F9" s="143"/>
      <c r="G9" s="143"/>
      <c r="H9" s="141"/>
      <c r="I9" s="15"/>
      <c r="J9" s="41"/>
      <c r="K9" s="41"/>
      <c r="L9" s="15"/>
      <c r="M9" s="135"/>
      <c r="N9" s="136"/>
      <c r="O9" s="136"/>
      <c r="P9" s="137"/>
      <c r="Q9" s="8">
        <v>93</v>
      </c>
    </row>
    <row r="10" spans="1:17" ht="33" customHeight="1" x14ac:dyDescent="0.2">
      <c r="B10" s="32" t="s">
        <v>19</v>
      </c>
      <c r="C10" s="39" t="s">
        <v>9</v>
      </c>
      <c r="D10" s="40"/>
      <c r="E10" s="142" t="s">
        <v>72</v>
      </c>
      <c r="F10" s="142"/>
      <c r="G10" s="141"/>
      <c r="H10" s="141"/>
      <c r="I10" s="27" t="s">
        <v>9</v>
      </c>
      <c r="J10" s="141"/>
      <c r="K10" s="141"/>
      <c r="L10" s="15"/>
      <c r="M10" s="138"/>
      <c r="N10" s="139"/>
      <c r="O10" s="139"/>
      <c r="P10" s="140"/>
      <c r="Q10" s="8">
        <v>94</v>
      </c>
    </row>
    <row r="11" spans="1:17" ht="14.45" customHeight="1" x14ac:dyDescent="0.2">
      <c r="A11" s="23"/>
      <c r="B11" s="42"/>
      <c r="C11" s="43"/>
      <c r="D11" s="23"/>
      <c r="E11" s="44"/>
      <c r="F11" s="45"/>
      <c r="G11" s="45"/>
      <c r="H11" s="45"/>
      <c r="I11" s="45"/>
      <c r="J11" s="45"/>
      <c r="K11" s="45"/>
      <c r="L11" s="45"/>
      <c r="M11" s="23"/>
      <c r="Q11" s="8">
        <v>95</v>
      </c>
    </row>
    <row r="12" spans="1:17" ht="14.45" customHeight="1" thickBot="1" x14ac:dyDescent="0.3">
      <c r="B12" s="23"/>
      <c r="D12" s="47"/>
      <c r="E12" s="48"/>
      <c r="F12" s="1"/>
    </row>
    <row r="13" spans="1:17" ht="49.5" customHeight="1" thickBot="1" x14ac:dyDescent="0.25">
      <c r="B13" s="120" t="s">
        <v>48</v>
      </c>
      <c r="C13" s="121"/>
      <c r="D13" s="122"/>
      <c r="E13" s="120" t="s">
        <v>49</v>
      </c>
      <c r="F13" s="122"/>
      <c r="G13" s="120" t="s">
        <v>50</v>
      </c>
      <c r="H13" s="121"/>
      <c r="I13" s="121"/>
      <c r="J13" s="122"/>
      <c r="K13" s="49" t="s">
        <v>47</v>
      </c>
      <c r="L13" s="50"/>
      <c r="M13" s="51"/>
      <c r="N13" s="125" t="s">
        <v>39</v>
      </c>
      <c r="O13" s="125"/>
      <c r="P13" s="126"/>
    </row>
    <row r="14" spans="1:17" s="52" customFormat="1" ht="49.5" customHeight="1" x14ac:dyDescent="0.2">
      <c r="B14" s="53" t="s">
        <v>51</v>
      </c>
      <c r="C14" s="54" t="s">
        <v>52</v>
      </c>
      <c r="D14" s="55" t="s">
        <v>53</v>
      </c>
      <c r="E14" s="55" t="s">
        <v>54</v>
      </c>
      <c r="F14" s="54" t="s">
        <v>68</v>
      </c>
      <c r="G14" s="55" t="s">
        <v>55</v>
      </c>
      <c r="H14" s="55" t="s">
        <v>56</v>
      </c>
      <c r="I14" s="54" t="s">
        <v>57</v>
      </c>
      <c r="J14" s="56" t="s">
        <v>52</v>
      </c>
      <c r="K14" s="57" t="s">
        <v>58</v>
      </c>
      <c r="L14" s="58" t="s">
        <v>59</v>
      </c>
      <c r="M14" s="59" t="s">
        <v>60</v>
      </c>
      <c r="N14" s="59" t="s">
        <v>61</v>
      </c>
      <c r="O14" s="59" t="s">
        <v>62</v>
      </c>
      <c r="P14" s="59" t="s">
        <v>63</v>
      </c>
      <c r="Q14" s="60"/>
    </row>
    <row r="15" spans="1:17" ht="49.5" customHeight="1" x14ac:dyDescent="0.2">
      <c r="B15" s="112" t="s">
        <v>36</v>
      </c>
      <c r="C15" s="123" t="s">
        <v>64</v>
      </c>
      <c r="D15" s="115" t="s">
        <v>66</v>
      </c>
      <c r="E15" s="116" t="s">
        <v>44</v>
      </c>
      <c r="F15" s="102">
        <v>50</v>
      </c>
      <c r="G15" s="102" t="s">
        <v>4</v>
      </c>
      <c r="H15" s="102" t="s">
        <v>1</v>
      </c>
      <c r="I15" s="61" t="s">
        <v>2</v>
      </c>
      <c r="J15" s="119" t="s">
        <v>10</v>
      </c>
      <c r="K15" s="62" t="s">
        <v>13</v>
      </c>
      <c r="L15" s="102">
        <v>14</v>
      </c>
      <c r="M15" s="63"/>
      <c r="N15" s="98">
        <f>32.7375*1.0476*1.06*1.06</f>
        <v>38.534766498000003</v>
      </c>
      <c r="O15" s="117" t="s">
        <v>75</v>
      </c>
      <c r="P15" s="64">
        <f t="shared" ref="P15:P20" si="0">M15*N15</f>
        <v>0</v>
      </c>
    </row>
    <row r="16" spans="1:17" ht="49.5" customHeight="1" x14ac:dyDescent="0.2">
      <c r="B16" s="113"/>
      <c r="C16" s="124"/>
      <c r="D16" s="115"/>
      <c r="E16" s="116"/>
      <c r="F16" s="102"/>
      <c r="G16" s="102"/>
      <c r="H16" s="102"/>
      <c r="I16" s="61" t="s">
        <v>3</v>
      </c>
      <c r="J16" s="119"/>
      <c r="K16" s="62" t="s">
        <v>14</v>
      </c>
      <c r="L16" s="102"/>
      <c r="M16" s="63"/>
      <c r="N16" s="98">
        <f>32.7375*1.0476*1.06*1.06</f>
        <v>38.534766498000003</v>
      </c>
      <c r="O16" s="118"/>
      <c r="P16" s="64">
        <f t="shared" si="0"/>
        <v>0</v>
      </c>
    </row>
    <row r="17" spans="2:16" ht="49.5" customHeight="1" x14ac:dyDescent="0.2">
      <c r="B17" s="112" t="s">
        <v>74</v>
      </c>
      <c r="C17" s="114" t="s">
        <v>65</v>
      </c>
      <c r="D17" s="115" t="s">
        <v>6</v>
      </c>
      <c r="E17" s="116" t="s">
        <v>67</v>
      </c>
      <c r="F17" s="102">
        <v>180</v>
      </c>
      <c r="G17" s="102" t="s">
        <v>0</v>
      </c>
      <c r="H17" s="102" t="s">
        <v>5</v>
      </c>
      <c r="I17" s="61" t="s">
        <v>2</v>
      </c>
      <c r="J17" s="119" t="s">
        <v>11</v>
      </c>
      <c r="K17" s="62" t="s">
        <v>15</v>
      </c>
      <c r="L17" s="102">
        <v>5</v>
      </c>
      <c r="M17" s="63"/>
      <c r="N17" s="98">
        <f>98.6*1.0476*1.06*1.06</f>
        <v>116.06041929600002</v>
      </c>
      <c r="O17" s="117" t="s">
        <v>35</v>
      </c>
      <c r="P17" s="64">
        <f t="shared" si="0"/>
        <v>0</v>
      </c>
    </row>
    <row r="18" spans="2:16" ht="49.5" customHeight="1" x14ac:dyDescent="0.2">
      <c r="B18" s="113"/>
      <c r="C18" s="114"/>
      <c r="D18" s="115"/>
      <c r="E18" s="116"/>
      <c r="F18" s="102"/>
      <c r="G18" s="102"/>
      <c r="H18" s="102"/>
      <c r="I18" s="61" t="s">
        <v>3</v>
      </c>
      <c r="J18" s="119"/>
      <c r="K18" s="62" t="s">
        <v>16</v>
      </c>
      <c r="L18" s="102"/>
      <c r="M18" s="63"/>
      <c r="N18" s="98">
        <f>98.6*1.0476*1.06*1.06</f>
        <v>116.06041929600002</v>
      </c>
      <c r="O18" s="118"/>
      <c r="P18" s="64">
        <f t="shared" si="0"/>
        <v>0</v>
      </c>
    </row>
    <row r="19" spans="2:16" ht="49.5" customHeight="1" x14ac:dyDescent="0.2">
      <c r="B19" s="113"/>
      <c r="C19" s="114"/>
      <c r="D19" s="115"/>
      <c r="E19" s="116"/>
      <c r="F19" s="102">
        <v>200</v>
      </c>
      <c r="G19" s="102"/>
      <c r="H19" s="102"/>
      <c r="I19" s="61" t="s">
        <v>2</v>
      </c>
      <c r="J19" s="119" t="s">
        <v>12</v>
      </c>
      <c r="K19" s="62" t="s">
        <v>17</v>
      </c>
      <c r="L19" s="102">
        <v>5</v>
      </c>
      <c r="M19" s="63"/>
      <c r="N19" s="98">
        <f>115.3375*1.0476*1.06*1.06</f>
        <v>135.76185203400001</v>
      </c>
      <c r="O19" s="118"/>
      <c r="P19" s="64">
        <f t="shared" si="0"/>
        <v>0</v>
      </c>
    </row>
    <row r="20" spans="2:16" ht="49.5" customHeight="1" x14ac:dyDescent="0.2">
      <c r="B20" s="113"/>
      <c r="C20" s="114"/>
      <c r="D20" s="115"/>
      <c r="E20" s="116"/>
      <c r="F20" s="102"/>
      <c r="G20" s="102"/>
      <c r="H20" s="102"/>
      <c r="I20" s="61" t="s">
        <v>3</v>
      </c>
      <c r="J20" s="119"/>
      <c r="K20" s="62" t="s">
        <v>18</v>
      </c>
      <c r="L20" s="102"/>
      <c r="M20" s="63"/>
      <c r="N20" s="98">
        <f>115.3375*1.0476*1.06*1.06</f>
        <v>135.76185203400001</v>
      </c>
      <c r="O20" s="118"/>
      <c r="P20" s="64">
        <f t="shared" si="0"/>
        <v>0</v>
      </c>
    </row>
    <row r="21" spans="2:16" ht="3.6" customHeight="1" x14ac:dyDescent="0.2">
      <c r="B21" s="65"/>
      <c r="C21" s="66"/>
      <c r="D21" s="65"/>
      <c r="E21" s="67"/>
      <c r="F21" s="68"/>
      <c r="G21" s="67"/>
      <c r="H21" s="67"/>
      <c r="I21" s="67"/>
      <c r="J21" s="69"/>
      <c r="K21" s="69"/>
      <c r="L21" s="69"/>
      <c r="M21" s="23"/>
      <c r="N21" s="23"/>
      <c r="O21" s="23"/>
      <c r="P21" s="70"/>
    </row>
    <row r="22" spans="2:16" ht="31.5" customHeight="1" x14ac:dyDescent="0.2">
      <c r="B22" s="103" t="s">
        <v>73</v>
      </c>
      <c r="C22" s="104"/>
      <c r="D22" s="104"/>
      <c r="E22" s="104"/>
      <c r="F22" s="104"/>
      <c r="G22" s="104"/>
      <c r="H22" s="104"/>
      <c r="I22" s="104"/>
      <c r="J22" s="105"/>
      <c r="K22" s="148" t="s">
        <v>20</v>
      </c>
      <c r="L22" s="71">
        <v>1</v>
      </c>
      <c r="M22" s="100">
        <f>IF($I$8="","",IF($J$7="IDF",101,121))</f>
        <v>101</v>
      </c>
      <c r="N22" s="72" t="s">
        <v>69</v>
      </c>
      <c r="O22" s="73">
        <f>SUM(M15:M20)</f>
        <v>0</v>
      </c>
      <c r="P22" s="74">
        <f>SUM(P15:P21)</f>
        <v>0</v>
      </c>
    </row>
    <row r="23" spans="2:16" ht="26.45" customHeight="1" x14ac:dyDescent="0.2">
      <c r="B23" s="106"/>
      <c r="C23" s="107"/>
      <c r="D23" s="107"/>
      <c r="E23" s="107"/>
      <c r="F23" s="107"/>
      <c r="G23" s="107"/>
      <c r="H23" s="107"/>
      <c r="I23" s="107"/>
      <c r="J23" s="108"/>
      <c r="K23" s="149"/>
      <c r="L23" s="75">
        <v>2</v>
      </c>
      <c r="M23" s="101">
        <f>IF($I$8="","",IF($J$7="IDF",165,208))</f>
        <v>165</v>
      </c>
      <c r="N23" s="72" t="s">
        <v>22</v>
      </c>
      <c r="O23" s="76">
        <f>IF(ROUNDUP(((M15+M16)*0.0714)+((M17+M18+M19+M20)*0.2),0)&gt;4,ROUNDUP(((M15+M16)*0.0714)+((M17+M18+M19+M20)*0.2),0) &amp; " Palettes",ROUNDUP(((M15+M16)*0.0714)+((M17+M18+M19+M20)*0.2),0))</f>
        <v>0</v>
      </c>
      <c r="P23" s="99">
        <f>IF(O23=0,0,IF(SUM(M22:M25)=0,"renseigner CP",IF(O23&gt;4,"max 4 palettes",VLOOKUP(O23,$L$22:$M$26,2,FALSE))))</f>
        <v>0</v>
      </c>
    </row>
    <row r="24" spans="2:16" ht="26.45" customHeight="1" x14ac:dyDescent="0.2">
      <c r="B24" s="106"/>
      <c r="C24" s="107"/>
      <c r="D24" s="107"/>
      <c r="E24" s="107"/>
      <c r="F24" s="107"/>
      <c r="G24" s="107"/>
      <c r="H24" s="107"/>
      <c r="I24" s="107"/>
      <c r="J24" s="108"/>
      <c r="K24" s="149"/>
      <c r="L24" s="75">
        <v>3</v>
      </c>
      <c r="M24" s="100">
        <f>IF($I$8="","",IF($J$7="IDF",193,266))</f>
        <v>193</v>
      </c>
      <c r="N24" s="146" t="str">
        <f>IF($J$5=1,"Porteur + Hayon",IF($J$5=2,"Semi + Hayon","Semi"))</f>
        <v>Semi + Hayon</v>
      </c>
      <c r="O24" s="147"/>
      <c r="P24" s="77">
        <f>IF($J$5=1,111,IF($J$5=2,77,0))</f>
        <v>77</v>
      </c>
    </row>
    <row r="25" spans="2:16" ht="26.45" customHeight="1" x14ac:dyDescent="0.2">
      <c r="B25" s="106"/>
      <c r="C25" s="107"/>
      <c r="D25" s="107"/>
      <c r="E25" s="107"/>
      <c r="F25" s="107"/>
      <c r="G25" s="107"/>
      <c r="H25" s="107"/>
      <c r="I25" s="107"/>
      <c r="J25" s="108"/>
      <c r="K25" s="149"/>
      <c r="L25" s="75">
        <v>4</v>
      </c>
      <c r="M25" s="101">
        <f>IF($I$8="","",IF($J$7="IDF",229,356))</f>
        <v>229</v>
      </c>
      <c r="N25" s="78" t="s">
        <v>7</v>
      </c>
      <c r="O25" s="79"/>
      <c r="P25" s="80">
        <f>IF(O23&gt;4,"4 palettes max",P22+P23+P24)</f>
        <v>77</v>
      </c>
    </row>
    <row r="26" spans="2:16" ht="26.45" customHeight="1" thickBot="1" x14ac:dyDescent="0.25">
      <c r="B26" s="106"/>
      <c r="C26" s="107"/>
      <c r="D26" s="107"/>
      <c r="E26" s="107"/>
      <c r="F26" s="107"/>
      <c r="G26" s="107"/>
      <c r="H26" s="107"/>
      <c r="I26" s="107"/>
      <c r="J26" s="108"/>
      <c r="K26" s="150"/>
      <c r="L26" s="81"/>
      <c r="M26" s="82"/>
      <c r="N26" s="78" t="s">
        <v>21</v>
      </c>
      <c r="O26" s="83">
        <v>0.2</v>
      </c>
      <c r="P26" s="80">
        <f>P25*O26</f>
        <v>15.4</v>
      </c>
    </row>
    <row r="27" spans="2:16" ht="26.45" customHeight="1" thickBot="1" x14ac:dyDescent="0.25">
      <c r="B27" s="109"/>
      <c r="C27" s="110"/>
      <c r="D27" s="110"/>
      <c r="E27" s="110"/>
      <c r="F27" s="110"/>
      <c r="G27" s="110"/>
      <c r="H27" s="110"/>
      <c r="I27" s="110"/>
      <c r="J27" s="111"/>
      <c r="K27" s="97"/>
      <c r="L27" s="84"/>
      <c r="M27" s="85"/>
      <c r="N27" s="86" t="s">
        <v>8</v>
      </c>
      <c r="O27" s="87"/>
      <c r="P27" s="80">
        <f>P25+P26</f>
        <v>92.4</v>
      </c>
    </row>
    <row r="28" spans="2:16" ht="26.45" customHeight="1" x14ac:dyDescent="0.2">
      <c r="D28" s="23"/>
      <c r="E28" s="88"/>
      <c r="F28" s="89"/>
      <c r="G28" s="90"/>
      <c r="H28" s="90"/>
      <c r="I28" s="88"/>
      <c r="J28" s="91"/>
      <c r="O28" s="92"/>
    </row>
    <row r="29" spans="2:16" hidden="1" x14ac:dyDescent="0.2">
      <c r="D29" s="23"/>
      <c r="E29" s="93"/>
      <c r="F29" s="89"/>
      <c r="G29" s="90"/>
      <c r="H29" s="90"/>
      <c r="I29" s="93"/>
      <c r="J29" s="23"/>
    </row>
    <row r="30" spans="2:16" hidden="1" x14ac:dyDescent="0.2">
      <c r="D30" s="23"/>
      <c r="E30" s="94"/>
      <c r="F30" s="95"/>
      <c r="G30" s="93"/>
      <c r="H30" s="93"/>
      <c r="I30" s="45"/>
      <c r="J30" s="23"/>
    </row>
    <row r="31" spans="2:16" hidden="1" x14ac:dyDescent="0.2"/>
    <row r="32" spans="2:16" hidden="1" x14ac:dyDescent="0.2"/>
    <row r="33" hidden="1" x14ac:dyDescent="0.2"/>
    <row r="34" hidden="1" x14ac:dyDescent="0.2"/>
    <row r="35" hidden="1" x14ac:dyDescent="0.2"/>
    <row r="36" hidden="1" x14ac:dyDescent="0.2"/>
    <row r="37" x14ac:dyDescent="0.2"/>
    <row r="38" x14ac:dyDescent="0.2"/>
    <row r="39" x14ac:dyDescent="0.2"/>
    <row r="40" x14ac:dyDescent="0.2"/>
  </sheetData>
  <sheetProtection algorithmName="SHA-512" hashValue="nUx8x71KPH/EtazFFFEhWwxzfRru3x3bLaQKH9LoqsAjrHArckfLaFo+7kEopEHw2fo99EMFIi7xktbQHEP8Mg==" saltValue="lyO2FH9hk3N42iAvIBuBUg==" spinCount="100000" sheet="1" objects="1" scenarios="1"/>
  <protectedRanges>
    <protectedRange sqref="G23:G24 G28:G29 O5" name="Zones Modifiables p1"/>
  </protectedRanges>
  <mergeCells count="45">
    <mergeCell ref="N24:O24"/>
    <mergeCell ref="O17:O20"/>
    <mergeCell ref="J17:J18"/>
    <mergeCell ref="J19:J20"/>
    <mergeCell ref="L19:L20"/>
    <mergeCell ref="K22:K26"/>
    <mergeCell ref="C2:P2"/>
    <mergeCell ref="B4:D4"/>
    <mergeCell ref="O6:P6"/>
    <mergeCell ref="M8:P10"/>
    <mergeCell ref="M4:P4"/>
    <mergeCell ref="E4:L4"/>
    <mergeCell ref="F7:H7"/>
    <mergeCell ref="J10:K10"/>
    <mergeCell ref="F5:H5"/>
    <mergeCell ref="G10:H10"/>
    <mergeCell ref="E10:F10"/>
    <mergeCell ref="F9:H9"/>
    <mergeCell ref="F8:G8"/>
    <mergeCell ref="J7:K7"/>
    <mergeCell ref="F6:H6"/>
    <mergeCell ref="L15:L16"/>
    <mergeCell ref="O15:O16"/>
    <mergeCell ref="J15:J16"/>
    <mergeCell ref="B13:D13"/>
    <mergeCell ref="E13:F13"/>
    <mergeCell ref="B15:B16"/>
    <mergeCell ref="F15:F16"/>
    <mergeCell ref="E15:E16"/>
    <mergeCell ref="C15:C16"/>
    <mergeCell ref="D15:D16"/>
    <mergeCell ref="G13:J13"/>
    <mergeCell ref="N13:P13"/>
    <mergeCell ref="G15:G16"/>
    <mergeCell ref="H15:H16"/>
    <mergeCell ref="F17:F18"/>
    <mergeCell ref="F19:F20"/>
    <mergeCell ref="L17:L18"/>
    <mergeCell ref="G17:G20"/>
    <mergeCell ref="B22:J27"/>
    <mergeCell ref="B17:B20"/>
    <mergeCell ref="C17:C20"/>
    <mergeCell ref="D17:D20"/>
    <mergeCell ref="E17:E20"/>
    <mergeCell ref="H17:H20"/>
  </mergeCells>
  <conditionalFormatting sqref="N23">
    <cfRule type="cellIs" dxfId="2" priority="3" operator="equal">
      <formula>"hors offre Chrono"</formula>
    </cfRule>
  </conditionalFormatting>
  <conditionalFormatting sqref="O23">
    <cfRule type="expression" dxfId="1" priority="2">
      <formula>$O$23&gt;4</formula>
    </cfRule>
  </conditionalFormatting>
  <conditionalFormatting sqref="M7">
    <cfRule type="expression" dxfId="0" priority="1">
      <formula>IF(P7=TRUE,TRUE)</formula>
    </cfRule>
  </conditionalFormatting>
  <hyperlinks>
    <hyperlink ref="N13" r:id="rId1" xr:uid="{00000000-0004-0000-0000-000000000000}"/>
  </hyperlinks>
  <printOptions horizontalCentered="1" verticalCentered="1"/>
  <pageMargins left="0" right="0" top="0" bottom="0" header="0.31496062992125984" footer="0.31496062992125984"/>
  <pageSetup paperSize="9" scale="51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5" name="Option Button 2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</xdr:row>
                    <xdr:rowOff>266700</xdr:rowOff>
                  </from>
                  <to>
                    <xdr:col>11</xdr:col>
                    <xdr:colOff>847725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Option Button 2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5</xdr:row>
                    <xdr:rowOff>95250</xdr:rowOff>
                  </from>
                  <to>
                    <xdr:col>11</xdr:col>
                    <xdr:colOff>942975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Option Button 25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4</xdr:row>
                    <xdr:rowOff>19050</xdr:rowOff>
                  </from>
                  <to>
                    <xdr:col>10</xdr:col>
                    <xdr:colOff>504825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locked="0" defaultSize="0" autoFill="0" autoLine="0" autoPict="0">
                <anchor moveWithCells="1">
                  <from>
                    <xdr:col>14</xdr:col>
                    <xdr:colOff>257175</xdr:colOff>
                    <xdr:row>6</xdr:row>
                    <xdr:rowOff>57150</xdr:rowOff>
                  </from>
                  <to>
                    <xdr:col>16</xdr:col>
                    <xdr:colOff>19050</xdr:colOff>
                    <xdr:row>6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COMMANDE KEYOR NEGOCEXPRESS</vt:lpstr>
      <vt:lpstr>'BON COMMANDE KEYOR NEGOCEXPRESS'!Zone_d_impression</vt:lpstr>
    </vt:vector>
  </TitlesOfParts>
  <Company>KEYOR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Install</cp:lastModifiedBy>
  <cp:lastPrinted>2022-05-06T10:31:54Z</cp:lastPrinted>
  <dcterms:created xsi:type="dcterms:W3CDTF">2017-02-08T16:08:23Z</dcterms:created>
  <dcterms:modified xsi:type="dcterms:W3CDTF">2023-01-09T16:23:47Z</dcterms:modified>
</cp:coreProperties>
</file>